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985" windowHeight="1240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<sst xmlns="http://schemas.openxmlformats.org/spreadsheetml/2006/main" count="38" uniqueCount="32">
  <si>
    <t>Mehrjahresvergleich Winterdienstkosten</t>
  </si>
  <si>
    <t>(geschlossene Ortslage der Stadt Biberach)</t>
  </si>
  <si>
    <t>Halbjahr</t>
  </si>
  <si>
    <t>Personal (€)</t>
  </si>
  <si>
    <t>Fuhrpark (€)</t>
  </si>
  <si>
    <t>Maschinen (€)</t>
  </si>
  <si>
    <t>Fremdvergaben (€)</t>
  </si>
  <si>
    <t>Streumittel (€)</t>
  </si>
  <si>
    <t>Gesamt (€)</t>
  </si>
  <si>
    <t>Personal Std.</t>
  </si>
  <si>
    <r>
      <t>Ø</t>
    </r>
    <r>
      <rPr>
        <b/>
        <sz val="10"/>
        <rFont val="TheSansCorrespondence"/>
        <family val="2"/>
      </rPr>
      <t>-Verr.satz 
Personalleistungen</t>
    </r>
  </si>
  <si>
    <t>Bereinigte Personalkosten:</t>
  </si>
  <si>
    <t>Ber. Gesamtkosten</t>
  </si>
  <si>
    <t>1997/1998</t>
  </si>
  <si>
    <t>1998/1999</t>
  </si>
  <si>
    <t>1999/2000</t>
  </si>
  <si>
    <t>2000/2001</t>
  </si>
  <si>
    <t>h</t>
  </si>
  <si>
    <t>2001/2002</t>
  </si>
  <si>
    <t>2002/2003</t>
  </si>
  <si>
    <t>2003/2004</t>
  </si>
  <si>
    <t>2004/2005</t>
  </si>
  <si>
    <t>2005/2006</t>
  </si>
  <si>
    <t>2006/2007</t>
  </si>
  <si>
    <t>Zu den Fremdvergabekosten:</t>
  </si>
  <si>
    <t xml:space="preserve"> - Werte 2006/2007 in erwarteter Höhe, da noch nicht überall Rechnungsstellung erfolgt ist. </t>
  </si>
  <si>
    <t xml:space="preserve"> - Durch pauschale Abrechnung der fremdvergebenen Leistungen kein proportionaler Rückgang der Kosten in Relation zur tatsächlich </t>
  </si>
  <si>
    <t>Leistungen / Kosten gebucht bis 26.3.06!</t>
  </si>
  <si>
    <t>In den Winterhalbjahren 2000/2001 - 2002/2003 sind keine Fremdvergabekosten enthalten. Diese müßten gedanklich hinzugerechnet werden für einen korrekten Vergleich.</t>
  </si>
  <si>
    <t xml:space="preserve"> - In den Fremdvergabekosten sind 8.018 € Kosten für die Fremdvergabe des Winterdienstes in Wonneben- und Anliegerstraßen enthalten </t>
  </si>
  <si>
    <t xml:space="preserve">   (Vorhaltepausche + 3 Einsätze).</t>
  </si>
  <si>
    <t xml:space="preserve">    witterungsbedingten Inanspruchnahme.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</si>
</sst>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407]"/>
  </numFmts>
  <fonts count="13">
    <font>
      <sz val="11"/>
      <name val="TheSansCorrespondence"/>
      <family val="0"/>
    </font>
    <font>
      <b/>
      <u val="single"/>
      <sz val="14"/>
      <name val="TheSansCorrespondence"/>
      <family val="2"/>
    </font>
    <font>
      <sz val="10"/>
      <name val="TheSansCorrespondence"/>
      <family val="2"/>
    </font>
    <font>
      <b/>
      <sz val="12"/>
      <name val="TheSansCorrespondence"/>
      <family val="2"/>
    </font>
    <font>
      <b/>
      <sz val="10"/>
      <name val="TheSansCorrespondence"/>
      <family val="2"/>
    </font>
    <font>
      <b/>
      <sz val="10"/>
      <name val="Arial"/>
      <family val="2"/>
    </font>
    <font>
      <sz val="12"/>
      <name val="TheSansCorrespondence"/>
      <family val="2"/>
    </font>
    <font>
      <vertAlign val="superscript"/>
      <sz val="12"/>
      <name val="TheSansCorrespondence"/>
      <family val="2"/>
    </font>
    <font>
      <i/>
      <sz val="8"/>
      <name val="TheSansCorrespondence"/>
      <family val="2"/>
    </font>
    <font>
      <u val="single"/>
      <sz val="10"/>
      <name val="TheSansCorrespondence"/>
      <family val="2"/>
    </font>
    <font>
      <sz val="10"/>
      <name val="Arial"/>
      <family val="0"/>
    </font>
    <font>
      <i/>
      <sz val="10"/>
      <name val="TheSansCorrespondence"/>
      <family val="2"/>
    </font>
    <font>
      <sz val="10"/>
      <color indexed="53"/>
      <name val="TheSansCorresponden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6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lage3-Mehrjahresvergleich%20Winterdienstkos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hrjahresvgl. Kosten"/>
      <sheetName val="Fremdvergabekosten"/>
      <sheetName val="Diagramm1"/>
    </sheetNames>
    <sheetDataSet>
      <sheetData sheetId="1">
        <row r="24">
          <cell r="C24">
            <v>61882.5065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B4" sqref="B4"/>
    </sheetView>
  </sheetViews>
  <sheetFormatPr defaultColWidth="11.19921875" defaultRowHeight="14.25"/>
  <cols>
    <col min="1" max="4" width="13.69921875" style="1" customWidth="1"/>
    <col min="5" max="5" width="14.09765625" style="1" customWidth="1"/>
    <col min="6" max="7" width="13.69921875" style="1" customWidth="1"/>
    <col min="8" max="8" width="11.09765625" style="1" customWidth="1"/>
    <col min="9" max="9" width="3.19921875" style="1" customWidth="1"/>
    <col min="10" max="10" width="14.5" style="1" hidden="1" customWidth="1"/>
    <col min="11" max="11" width="12.19921875" style="1" hidden="1" customWidth="1"/>
    <col min="12" max="12" width="12.59765625" style="1" hidden="1" customWidth="1"/>
    <col min="13" max="16384" width="11" style="1" customWidth="1"/>
  </cols>
  <sheetData>
    <row r="1" spans="1:9" ht="18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3" spans="1:9" ht="15.75">
      <c r="A3" s="35" t="s">
        <v>1</v>
      </c>
      <c r="B3" s="34"/>
      <c r="C3" s="34"/>
      <c r="D3" s="34"/>
      <c r="E3" s="34"/>
      <c r="F3" s="34"/>
      <c r="G3" s="34"/>
      <c r="H3" s="34"/>
      <c r="I3" s="34"/>
    </row>
    <row r="8" spans="1:12" s="5" customFormat="1" ht="25.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36" t="s">
        <v>9</v>
      </c>
      <c r="I8" s="37"/>
      <c r="J8" s="3" t="s">
        <v>10</v>
      </c>
      <c r="K8" s="4" t="s">
        <v>11</v>
      </c>
      <c r="L8" s="4" t="s">
        <v>12</v>
      </c>
    </row>
    <row r="9" spans="1:10" ht="19.5" customHeight="1" hidden="1">
      <c r="A9" s="6" t="s">
        <v>13</v>
      </c>
      <c r="B9" s="7">
        <v>122585.7</v>
      </c>
      <c r="C9" s="7">
        <v>22769.38</v>
      </c>
      <c r="D9" s="7">
        <v>1352.5</v>
      </c>
      <c r="E9" s="8"/>
      <c r="F9" s="7">
        <v>12820.64</v>
      </c>
      <c r="G9" s="7">
        <v>159438.22</v>
      </c>
      <c r="H9" s="9"/>
      <c r="I9" s="10"/>
      <c r="J9" s="6"/>
    </row>
    <row r="10" spans="1:10" ht="19.5" customHeight="1" hidden="1">
      <c r="A10" s="6" t="s">
        <v>14</v>
      </c>
      <c r="B10" s="7">
        <v>323620.54</v>
      </c>
      <c r="C10" s="7">
        <v>96238.94</v>
      </c>
      <c r="D10" s="7">
        <v>7105.72</v>
      </c>
      <c r="E10" s="8"/>
      <c r="F10" s="7">
        <v>58891.11</v>
      </c>
      <c r="G10" s="7">
        <v>485856.31</v>
      </c>
      <c r="H10" s="9"/>
      <c r="I10" s="10"/>
      <c r="J10" s="6"/>
    </row>
    <row r="11" spans="1:10" ht="19.5" customHeight="1" hidden="1">
      <c r="A11" s="6" t="s">
        <v>15</v>
      </c>
      <c r="B11" s="7">
        <v>194583.08</v>
      </c>
      <c r="C11" s="7">
        <v>92483.75</v>
      </c>
      <c r="D11" s="7">
        <v>2940.82</v>
      </c>
      <c r="E11" s="8"/>
      <c r="F11" s="7">
        <v>35760.27</v>
      </c>
      <c r="G11" s="7">
        <v>325722.93</v>
      </c>
      <c r="H11" s="9"/>
      <c r="I11" s="10"/>
      <c r="J11" s="6"/>
    </row>
    <row r="12" spans="1:12" ht="19.5" customHeight="1" hidden="1">
      <c r="A12" s="6" t="s">
        <v>16</v>
      </c>
      <c r="B12" s="7">
        <v>101406.18</v>
      </c>
      <c r="C12" s="7">
        <v>44420.78</v>
      </c>
      <c r="D12" s="7">
        <v>1067.19</v>
      </c>
      <c r="E12" s="8"/>
      <c r="F12" s="7">
        <v>26541.97</v>
      </c>
      <c r="G12" s="7">
        <v>173436.13</v>
      </c>
      <c r="H12" s="11">
        <f>+B12/J12</f>
        <v>3622.392776319359</v>
      </c>
      <c r="I12" s="12" t="s">
        <v>17</v>
      </c>
      <c r="J12" s="13">
        <f>+(29.65*45509+27.35*15414+25.82*23174.5+27.35*23335)/107432.5</f>
        <v>27.994253042608147</v>
      </c>
      <c r="K12" s="14">
        <f aca="true" t="shared" si="0" ref="K12:K17">+$J$12*H12</f>
        <v>101406.18</v>
      </c>
      <c r="L12" s="14">
        <f>+G12</f>
        <v>173436.13</v>
      </c>
    </row>
    <row r="13" spans="1:12" ht="19.5" customHeight="1" hidden="1">
      <c r="A13" s="6" t="s">
        <v>18</v>
      </c>
      <c r="B13" s="7">
        <v>83197.53</v>
      </c>
      <c r="C13" s="15">
        <v>43241.56</v>
      </c>
      <c r="D13" s="7">
        <v>976.77</v>
      </c>
      <c r="E13" s="8"/>
      <c r="F13" s="7">
        <v>20900.39</v>
      </c>
      <c r="G13" s="7">
        <v>148316.25</v>
      </c>
      <c r="H13" s="11">
        <v>2734.42</v>
      </c>
      <c r="I13" s="12" t="s">
        <v>17</v>
      </c>
      <c r="J13" s="16">
        <f>ROUND((B13/H13),2)</f>
        <v>30.43</v>
      </c>
      <c r="K13" s="14">
        <f>+$J$12*H13</f>
        <v>76548.04540476858</v>
      </c>
      <c r="L13" s="14">
        <f>+K13+F13+D13+C13</f>
        <v>141666.76540476858</v>
      </c>
    </row>
    <row r="14" spans="1:12" ht="19.5" customHeight="1" hidden="1">
      <c r="A14" s="6" t="s">
        <v>19</v>
      </c>
      <c r="B14" s="7">
        <v>208707.5</v>
      </c>
      <c r="C14" s="15">
        <v>115387</v>
      </c>
      <c r="D14" s="7">
        <v>3765.5</v>
      </c>
      <c r="E14" s="8"/>
      <c r="F14" s="7">
        <v>51360.52</v>
      </c>
      <c r="G14" s="7">
        <f>+SUM(B14:F14)</f>
        <v>379220.52</v>
      </c>
      <c r="H14" s="11">
        <f>1011+5244</f>
        <v>6255</v>
      </c>
      <c r="I14" s="12" t="s">
        <v>17</v>
      </c>
      <c r="J14" s="16">
        <f>ROUND((B14/H14),2)</f>
        <v>33.37</v>
      </c>
      <c r="K14" s="14">
        <f t="shared" si="0"/>
        <v>175104.05278151395</v>
      </c>
      <c r="L14" s="14">
        <f>+K14+F14+D14+C14</f>
        <v>345617.0727815139</v>
      </c>
    </row>
    <row r="15" spans="1:12" ht="19.5" customHeight="1">
      <c r="A15" s="6" t="s">
        <v>20</v>
      </c>
      <c r="B15" s="7">
        <f>56344.75+154044.5</f>
        <v>210389.25</v>
      </c>
      <c r="C15" s="15">
        <f>37219.75+111870.5</f>
        <v>149090.25</v>
      </c>
      <c r="D15" s="7">
        <f>1121+4357</f>
        <v>5478</v>
      </c>
      <c r="E15" s="7">
        <f>28475.27+488.71+733.06+1698.3+3377.51+845.64+1555.56+113.62+189.37+22248.8+830.35+267.4+612.48+112.21+1890.81+197.2+573.04</f>
        <v>64209.329999999994</v>
      </c>
      <c r="F15" s="7">
        <f>8229.1+59739.95</f>
        <v>67969.05</v>
      </c>
      <c r="G15" s="7">
        <f>SUM(B15:F15)</f>
        <v>497135.88</v>
      </c>
      <c r="H15" s="11">
        <f>1674+4599.75</f>
        <v>6273.75</v>
      </c>
      <c r="I15" s="12" t="s">
        <v>17</v>
      </c>
      <c r="J15" s="16">
        <f>ROUND((B15/H15),2)</f>
        <v>33.53</v>
      </c>
      <c r="K15" s="14">
        <f t="shared" si="0"/>
        <v>175628.94502606287</v>
      </c>
      <c r="L15" s="14">
        <f>+K15+F15+E15+D15+C15</f>
        <v>462375.5750260629</v>
      </c>
    </row>
    <row r="16" spans="1:12" ht="19.5" customHeight="1">
      <c r="A16" s="6" t="s">
        <v>21</v>
      </c>
      <c r="B16" s="7">
        <f>79732.5+258654.75</f>
        <v>338387.25</v>
      </c>
      <c r="C16" s="15">
        <f>55649.5+207578.25</f>
        <v>263227.75</v>
      </c>
      <c r="D16" s="7">
        <f>1915.5+6229.5</f>
        <v>8145</v>
      </c>
      <c r="E16" s="7">
        <f>77600.09-967.95-793.44-1191.78-1125.2-488.13-928</f>
        <v>72105.59</v>
      </c>
      <c r="F16" s="7">
        <f>81759.5+11529.93</f>
        <v>93289.43</v>
      </c>
      <c r="G16" s="7">
        <f>SUM(B16:F16)</f>
        <v>775155.02</v>
      </c>
      <c r="H16" s="11">
        <f>2320+7187</f>
        <v>9507</v>
      </c>
      <c r="I16" s="12" t="s">
        <v>17</v>
      </c>
      <c r="J16" s="16">
        <f>ROUND((B16/H16),2)</f>
        <v>35.59</v>
      </c>
      <c r="K16" s="14">
        <f t="shared" si="0"/>
        <v>266141.36367607565</v>
      </c>
      <c r="L16" s="14">
        <f>+K16+F16+E16+D16+C16</f>
        <v>702909.1336760756</v>
      </c>
    </row>
    <row r="17" spans="1:12" ht="19.5" customHeight="1">
      <c r="A17" s="6" t="s">
        <v>22</v>
      </c>
      <c r="B17" s="7">
        <f>132432.25+217676.25</f>
        <v>350108.5</v>
      </c>
      <c r="C17" s="15">
        <f>107487.5+152585.75</f>
        <v>260073.25</v>
      </c>
      <c r="D17" s="7">
        <f>3570.25+5047.25</f>
        <v>8617.5</v>
      </c>
      <c r="E17" s="7">
        <f>71887.92+139.2+928+1099.68+694.13-908.8</f>
        <v>73840.12999999999</v>
      </c>
      <c r="F17" s="15">
        <f>84224.52+9455.58</f>
        <v>93680.1</v>
      </c>
      <c r="G17" s="7">
        <f>SUM(B17:F17)</f>
        <v>786319.48</v>
      </c>
      <c r="H17" s="17">
        <f>5996.75+3676.75</f>
        <v>9673.5</v>
      </c>
      <c r="I17" s="12" t="s">
        <v>17</v>
      </c>
      <c r="J17" s="16">
        <f>ROUND((B17/H17),2)</f>
        <v>36.19</v>
      </c>
      <c r="K17" s="14">
        <f t="shared" si="0"/>
        <v>270802.4068076699</v>
      </c>
      <c r="L17" s="14">
        <f>+K17+F17+E17+D17+C17</f>
        <v>707013.3868076699</v>
      </c>
    </row>
    <row r="18" spans="1:12" ht="19.5" customHeight="1">
      <c r="A18" s="6" t="s">
        <v>23</v>
      </c>
      <c r="B18" s="7">
        <f>26496.5+105308.25</f>
        <v>131804.75</v>
      </c>
      <c r="C18" s="15">
        <f>8248.5+66249.75</f>
        <v>74498.25</v>
      </c>
      <c r="D18" s="7">
        <f>267+1107</f>
        <v>1374</v>
      </c>
      <c r="E18" s="15">
        <f>+'[1]Fremdvergabekosten'!C24</f>
        <v>61882.5065</v>
      </c>
      <c r="F18" s="15">
        <f>6699.27+23295.36</f>
        <v>29994.63</v>
      </c>
      <c r="G18" s="7">
        <f>SUM(B18:F18)</f>
        <v>299554.1365</v>
      </c>
      <c r="H18" s="17">
        <f>711.5+2884.75</f>
        <v>3596.25</v>
      </c>
      <c r="I18" s="12" t="s">
        <v>17</v>
      </c>
      <c r="J18" s="16"/>
      <c r="K18" s="14"/>
      <c r="L18" s="14"/>
    </row>
    <row r="19" spans="1:11" s="20" customFormat="1" ht="19.5" customHeight="1">
      <c r="A19" s="18"/>
      <c r="B19" s="19"/>
      <c r="C19" s="19"/>
      <c r="D19" s="19"/>
      <c r="E19" s="19"/>
      <c r="F19" s="19"/>
      <c r="G19" s="19"/>
      <c r="K19" s="21"/>
    </row>
    <row r="20" spans="1:11" s="20" customFormat="1" ht="19.5" customHeight="1">
      <c r="A20" s="22" t="s">
        <v>24</v>
      </c>
      <c r="B20" s="23"/>
      <c r="C20" s="23"/>
      <c r="D20" s="19"/>
      <c r="E20" s="19"/>
      <c r="F20" s="19"/>
      <c r="G20" s="19"/>
      <c r="K20" s="21"/>
    </row>
    <row r="21" spans="1:7" ht="12.75">
      <c r="A21" s="24" t="s">
        <v>25</v>
      </c>
      <c r="B21" s="25"/>
      <c r="C21" s="25"/>
      <c r="D21" s="26"/>
      <c r="E21" s="26"/>
      <c r="F21" s="26"/>
      <c r="G21" s="26"/>
    </row>
    <row r="22" spans="1:12" s="27" customFormat="1" ht="15">
      <c r="A22" s="27" t="s">
        <v>26</v>
      </c>
      <c r="K22" s="38" t="s">
        <v>27</v>
      </c>
      <c r="L22" s="39"/>
    </row>
    <row r="23" spans="1:6" ht="12" customHeight="1">
      <c r="A23" s="1" t="s">
        <v>31</v>
      </c>
      <c r="D23" s="28"/>
      <c r="E23" s="29"/>
      <c r="F23" s="29"/>
    </row>
    <row r="24" ht="12.75" hidden="1">
      <c r="A24" s="1" t="s">
        <v>28</v>
      </c>
    </row>
    <row r="25" spans="1:7" ht="12.75">
      <c r="A25" s="1" t="s">
        <v>29</v>
      </c>
      <c r="D25" s="30"/>
      <c r="E25" s="30"/>
      <c r="F25" s="30"/>
      <c r="G25" s="30"/>
    </row>
    <row r="26" spans="1:7" ht="12.75">
      <c r="A26" s="1" t="s">
        <v>30</v>
      </c>
      <c r="D26" s="30"/>
      <c r="E26" s="31"/>
      <c r="F26" s="30"/>
      <c r="G26" s="30"/>
    </row>
    <row r="27" s="32" customFormat="1" ht="12.75"/>
    <row r="28" ht="28.5" customHeight="1"/>
  </sheetData>
  <mergeCells count="4">
    <mergeCell ref="A1:I1"/>
    <mergeCell ref="A3:I3"/>
    <mergeCell ref="H8:I8"/>
    <mergeCell ref="K22:L22"/>
  </mergeCells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&amp;RAnlage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Biberach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Fuß</dc:creator>
  <cp:keywords/>
  <dc:description/>
  <cp:lastModifiedBy>Birgit Fuß</cp:lastModifiedBy>
  <cp:lastPrinted>2007-04-26T06:31:02Z</cp:lastPrinted>
  <dcterms:created xsi:type="dcterms:W3CDTF">2007-04-24T13:56:49Z</dcterms:created>
  <dcterms:modified xsi:type="dcterms:W3CDTF">2007-04-26T06:31:06Z</dcterms:modified>
  <cp:category/>
  <cp:version/>
  <cp:contentType/>
  <cp:contentStatus/>
</cp:coreProperties>
</file>